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05" windowWidth="15480" windowHeight="104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BGF</author>
  </authors>
  <commentList>
    <comment ref="J10" authorId="0">
      <text>
        <r>
          <rPr>
            <sz val="8"/>
            <rFont val="Tahoma"/>
            <family val="2"/>
          </rPr>
          <t>When you enter temperature and pressure this is the value you should see on the calibrator display</t>
        </r>
        <r>
          <rPr>
            <sz val="8"/>
            <rFont val="Tahoma"/>
            <family val="0"/>
          </rPr>
          <t xml:space="preserve">
</t>
        </r>
      </text>
    </comment>
    <comment ref="P11" authorId="0">
      <text>
        <r>
          <rPr>
            <sz val="8"/>
            <rFont val="Tahoma"/>
            <family val="2"/>
          </rPr>
          <t xml:space="preserve">This temperature is taken from calibrator display
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CarboStream / NitroStream: </t>
        </r>
        <r>
          <rPr>
            <sz val="8"/>
            <rFont val="Tahoma"/>
            <family val="2"/>
          </rPr>
          <t xml:space="preserve">
Insert the reading from your dissolved O2 analyser
</t>
        </r>
        <r>
          <rPr>
            <b/>
            <sz val="8"/>
            <rFont val="Tahoma"/>
            <family val="2"/>
          </rPr>
          <t>OxyStream / COStream:</t>
        </r>
        <r>
          <rPr>
            <sz val="8"/>
            <rFont val="Tahoma"/>
            <family val="2"/>
          </rPr>
          <t xml:space="preserve">
Operate "zero" valve first (and wait 30 minutes before taking reading)</t>
        </r>
      </text>
    </comment>
  </commentList>
</comments>
</file>

<file path=xl/sharedStrings.xml><?xml version="1.0" encoding="utf-8"?>
<sst xmlns="http://schemas.openxmlformats.org/spreadsheetml/2006/main" count="56" uniqueCount="30">
  <si>
    <t>K0</t>
  </si>
  <si>
    <t>K1</t>
  </si>
  <si>
    <t>K2</t>
  </si>
  <si>
    <t>K3</t>
  </si>
  <si>
    <t xml:space="preserve">WATER ALGORITHM FOR 100% NITROGEN </t>
  </si>
  <si>
    <t>WATER ALGORITHM FOR 100% OXYGEN</t>
  </si>
  <si>
    <t>WATER ALGORITHM FOR 100% CO2</t>
  </si>
  <si>
    <t>DENSITY</t>
  </si>
  <si>
    <t>WATER ALGORITHM FOR O2 IN AIR</t>
  </si>
  <si>
    <t>Pressure Air needed</t>
  </si>
  <si>
    <t>Dissolved Gas Solubilities</t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</si>
  <si>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target ppm</t>
    </r>
  </si>
  <si>
    <r>
      <t>Dissolved O</t>
    </r>
    <r>
      <rPr>
        <b/>
        <vertAlign val="subscript"/>
        <sz val="10"/>
        <rFont val="Arial"/>
        <family val="2"/>
      </rPr>
      <t>2</t>
    </r>
  </si>
  <si>
    <r>
      <t>Pressure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needed</t>
    </r>
  </si>
  <si>
    <r>
      <t>Pressure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needed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</si>
  <si>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target ppm</t>
    </r>
  </si>
  <si>
    <r>
      <t>Dissolved N</t>
    </r>
    <r>
      <rPr>
        <b/>
        <vertAlign val="subscript"/>
        <sz val="10"/>
        <rFont val="Arial"/>
        <family val="2"/>
      </rPr>
      <t>2</t>
    </r>
  </si>
  <si>
    <r>
      <t>Pressure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needed</t>
    </r>
  </si>
  <si>
    <r>
      <t>Dissolved CO</t>
    </r>
    <r>
      <rPr>
        <b/>
        <vertAlign val="subscript"/>
        <sz val="10"/>
        <rFont val="Arial"/>
        <family val="2"/>
      </rPr>
      <t>2</t>
    </r>
  </si>
  <si>
    <t>Temp °C</t>
  </si>
  <si>
    <t>Pressure bar A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</si>
  <si>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target g/l</t>
    </r>
  </si>
  <si>
    <t>Only figures in the yellow boxes can be changed</t>
  </si>
  <si>
    <r>
      <t>Dissolved N</t>
    </r>
    <r>
      <rPr>
        <b/>
        <vertAlign val="subscript"/>
        <sz val="10"/>
        <color indexed="10"/>
        <rFont val="Arial"/>
        <family val="2"/>
      </rPr>
      <t>2</t>
    </r>
  </si>
  <si>
    <r>
      <t>Dissolved O</t>
    </r>
    <r>
      <rPr>
        <b/>
        <vertAlign val="subscript"/>
        <sz val="10"/>
        <color indexed="10"/>
        <rFont val="Arial"/>
        <family val="2"/>
      </rPr>
      <t>2</t>
    </r>
  </si>
  <si>
    <r>
      <t>Dissolved Air (O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)</t>
    </r>
  </si>
  <si>
    <r>
      <t>Dissolved O</t>
    </r>
    <r>
      <rPr>
        <b/>
        <vertAlign val="subscript"/>
        <sz val="10"/>
        <rFont val="Arial"/>
        <family val="2"/>
      </rPr>
      <t>2 (100% pure O2)</t>
    </r>
  </si>
  <si>
    <r>
      <t>Dissolved CO</t>
    </r>
    <r>
      <rPr>
        <b/>
        <vertAlign val="subscript"/>
        <sz val="10"/>
        <color indexed="10"/>
        <rFont val="Arial"/>
        <family val="2"/>
      </rPr>
      <t xml:space="preserve">2 </t>
    </r>
    <r>
      <rPr>
        <vertAlign val="subscript"/>
        <sz val="10"/>
        <color indexed="10"/>
        <rFont val="Arial"/>
        <family val="2"/>
      </rPr>
      <t>(water algorithm)</t>
    </r>
  </si>
  <si>
    <t>Trace Measurement Ltd</t>
  </si>
  <si>
    <t>(°C &amp; pressure in bar Absolute version)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</si>
</sst>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\,&quot;°C&quot;"/>
    <numFmt numFmtId="178" formatCode=";&quot;°C&quot;;"/>
    <numFmt numFmtId="179" formatCode="##.#;&quot;°C&quot;;"/>
    <numFmt numFmtId="180" formatCode="##.##\°\C"/>
    <numFmt numFmtId="181" formatCode="##.##00\°\C"/>
    <numFmt numFmtId="182" formatCode="##.00\°\C"/>
    <numFmt numFmtId="183" formatCode="##0.00\°\C"/>
    <numFmt numFmtId="184" formatCode="0.000&quot;Vols&quot;"/>
    <numFmt numFmtId="185" formatCode="0.000\ &quot;Vols&quot;"/>
    <numFmt numFmtId="186" formatCode="0.000\ &quot;vols&quot;"/>
    <numFmt numFmtId="187" formatCode="0.000\ &quot;g/l&quot;"/>
    <numFmt numFmtId="188" formatCode="00.00\ &quot;bar g&quot;"/>
    <numFmt numFmtId="189" formatCode="##00.00\ &quot;bar g&quot;"/>
    <numFmt numFmtId="190" formatCode="0.00\ &quot;bar g&quot;"/>
    <numFmt numFmtId="191" formatCode="0.00\ &quot;psig&quot;"/>
    <numFmt numFmtId="192" formatCode="0.00\ &quot;vols&quot;"/>
    <numFmt numFmtId="193" formatCode="0.00\ &quot;g/l&quot;"/>
    <numFmt numFmtId="194" formatCode="0.0\ &quot;ppm&quot;"/>
    <numFmt numFmtId="195" formatCode="00.0\ &quot;m/l&quot;"/>
    <numFmt numFmtId="196" formatCode="0.00\ &quot;ppm&quot;"/>
    <numFmt numFmtId="197" formatCode="0.0\ &quot;m/l&quot;"/>
    <numFmt numFmtId="198" formatCode="##0.00\°\F"/>
    <numFmt numFmtId="199" formatCode="0.00\ &quot;barA&quot;"/>
    <numFmt numFmtId="200" formatCode="0.00\ &quot;bar A&quot;"/>
    <numFmt numFmtId="201" formatCode="0.00000%"/>
    <numFmt numFmtId="202" formatCode="0\ &quot;ppb&quot;"/>
    <numFmt numFmtId="203" formatCode="0.0\ &quot;ppb&quot;"/>
    <numFmt numFmtId="204" formatCode="0.0%"/>
    <numFmt numFmtId="205" formatCode="0.000%"/>
    <numFmt numFmtId="206" formatCode="0.00\ &quot;m/l&quot;"/>
    <numFmt numFmtId="207" formatCode="0.0000000000"/>
    <numFmt numFmtId="208" formatCode="0.0\ &quot;psig&quot;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sz val="10"/>
      <color indexed="61"/>
      <name val="Arial"/>
      <family val="2"/>
    </font>
    <font>
      <b/>
      <sz val="16"/>
      <color indexed="9"/>
      <name val="Arial"/>
      <family val="2"/>
    </font>
    <font>
      <u val="single"/>
      <sz val="8"/>
      <color indexed="12"/>
      <name val="Arial"/>
      <family val="2"/>
    </font>
    <font>
      <vertAlign val="subscript"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9"/>
      <color indexed="9"/>
      <name val="Arial"/>
      <family val="2"/>
    </font>
    <font>
      <vertAlign val="subscript"/>
      <sz val="10"/>
      <color indexed="10"/>
      <name val="Arial"/>
      <family val="2"/>
    </font>
    <font>
      <b/>
      <sz val="12"/>
      <color indexed="9"/>
      <name val="Arial"/>
      <family val="0"/>
    </font>
    <font>
      <sz val="10"/>
      <color indexed="60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8" fillId="0" borderId="0" xfId="20" applyFont="1" applyAlignment="1">
      <alignment/>
    </xf>
    <xf numFmtId="0" fontId="0" fillId="5" borderId="3" xfId="0" applyFill="1" applyBorder="1" applyAlignment="1" applyProtection="1">
      <alignment horizontal="center"/>
      <protection hidden="1" locked="0"/>
    </xf>
    <xf numFmtId="193" fontId="1" fillId="3" borderId="10" xfId="0" applyNumberFormat="1" applyFont="1" applyFill="1" applyBorder="1" applyAlignment="1" applyProtection="1">
      <alignment horizontal="center"/>
      <protection hidden="1"/>
    </xf>
    <xf numFmtId="0" fontId="0" fillId="5" borderId="9" xfId="0" applyNumberFormat="1" applyFill="1" applyBorder="1" applyAlignment="1" applyProtection="1">
      <alignment horizontal="center"/>
      <protection hidden="1" locked="0"/>
    </xf>
    <xf numFmtId="0" fontId="0" fillId="5" borderId="4" xfId="0" applyFill="1" applyBorder="1" applyAlignment="1" applyProtection="1">
      <alignment horizontal="center"/>
      <protection hidden="1" locked="0"/>
    </xf>
    <xf numFmtId="197" fontId="1" fillId="3" borderId="10" xfId="0" applyNumberFormat="1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174" fontId="0" fillId="2" borderId="11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174" fontId="0" fillId="2" borderId="1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 applyProtection="1">
      <alignment/>
      <protection hidden="1"/>
    </xf>
    <xf numFmtId="191" fontId="1" fillId="2" borderId="0" xfId="0" applyNumberFormat="1" applyFont="1" applyFill="1" applyBorder="1" applyAlignment="1" applyProtection="1">
      <alignment/>
      <protection hidden="1"/>
    </xf>
    <xf numFmtId="200" fontId="1" fillId="4" borderId="10" xfId="0" applyNumberFormat="1" applyFont="1" applyFill="1" applyBorder="1" applyAlignment="1" applyProtection="1">
      <alignment horizontal="center"/>
      <protection hidden="1"/>
    </xf>
    <xf numFmtId="196" fontId="1" fillId="3" borderId="1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4" fillId="2" borderId="0" xfId="0" applyFont="1" applyFill="1" applyBorder="1" applyAlignment="1" applyProtection="1">
      <alignment/>
      <protection hidden="1"/>
    </xf>
    <xf numFmtId="19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0" fillId="5" borderId="1" xfId="0" applyFill="1" applyBorder="1" applyAlignment="1" applyProtection="1">
      <alignment horizontal="center"/>
      <protection hidden="1" locked="0"/>
    </xf>
    <xf numFmtId="0" fontId="0" fillId="5" borderId="2" xfId="0" applyFill="1" applyBorder="1" applyAlignment="1" applyProtection="1">
      <alignment horizontal="center"/>
      <protection hidden="1" locked="0"/>
    </xf>
    <xf numFmtId="197" fontId="1" fillId="3" borderId="9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1" fillId="3" borderId="10" xfId="0" applyNumberFormat="1" applyFont="1" applyFill="1" applyBorder="1" applyAlignment="1" applyProtection="1">
      <alignment horizontal="center"/>
      <protection hidden="1"/>
    </xf>
    <xf numFmtId="208" fontId="1" fillId="4" borderId="1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>
      <alignment horizontal="left" vertical="center"/>
    </xf>
    <xf numFmtId="0" fontId="13" fillId="2" borderId="0" xfId="20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3" borderId="0" xfId="0" applyFill="1" applyBorder="1" applyAlignment="1" applyProtection="1">
      <alignment horizontal="center"/>
      <protection/>
    </xf>
    <xf numFmtId="10" fontId="18" fillId="3" borderId="0" xfId="0" applyNumberFormat="1" applyFont="1" applyFill="1" applyBorder="1" applyAlignment="1">
      <alignment horizontal="center"/>
    </xf>
    <xf numFmtId="193" fontId="1" fillId="3" borderId="0" xfId="0" applyNumberFormat="1" applyFont="1" applyFill="1" applyBorder="1" applyAlignment="1">
      <alignment horizontal="center" vertical="center"/>
    </xf>
    <xf numFmtId="196" fontId="1" fillId="3" borderId="0" xfId="0" applyNumberFormat="1" applyFont="1" applyFill="1" applyBorder="1" applyAlignment="1">
      <alignment horizontal="center" vertical="center"/>
    </xf>
    <xf numFmtId="202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9" fillId="3" borderId="0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>
      <alignment/>
    </xf>
    <xf numFmtId="0" fontId="0" fillId="3" borderId="0" xfId="0" applyNumberFormat="1" applyFill="1" applyBorder="1" applyAlignment="1">
      <alignment/>
    </xf>
    <xf numFmtId="191" fontId="23" fillId="0" borderId="13" xfId="0" applyNumberFormat="1" applyFont="1" applyBorder="1" applyAlignment="1" applyProtection="1">
      <alignment horizontal="center"/>
      <protection hidden="1"/>
    </xf>
    <xf numFmtId="198" fontId="23" fillId="0" borderId="14" xfId="0" applyNumberFormat="1" applyFont="1" applyBorder="1" applyAlignment="1" applyProtection="1">
      <alignment horizontal="center"/>
      <protection hidden="1"/>
    </xf>
    <xf numFmtId="192" fontId="23" fillId="0" borderId="13" xfId="0" applyNumberFormat="1" applyFont="1" applyBorder="1" applyAlignment="1" applyProtection="1">
      <alignment horizontal="center"/>
      <protection hidden="1"/>
    </xf>
    <xf numFmtId="198" fontId="23" fillId="0" borderId="3" xfId="0" applyNumberFormat="1" applyFont="1" applyBorder="1" applyAlignment="1" applyProtection="1">
      <alignment horizontal="center"/>
      <protection hidden="1"/>
    </xf>
    <xf numFmtId="191" fontId="23" fillId="0" borderId="9" xfId="0" applyNumberFormat="1" applyFont="1" applyBorder="1" applyAlignment="1" applyProtection="1">
      <alignment horizontal="center"/>
      <protection hidden="1"/>
    </xf>
    <xf numFmtId="197" fontId="23" fillId="0" borderId="13" xfId="0" applyNumberFormat="1" applyFont="1" applyBorder="1" applyAlignment="1" applyProtection="1">
      <alignment horizontal="center"/>
      <protection hidden="1"/>
    </xf>
    <xf numFmtId="198" fontId="23" fillId="0" borderId="13" xfId="0" applyNumberFormat="1" applyFont="1" applyBorder="1" applyAlignment="1" applyProtection="1">
      <alignment horizontal="center"/>
      <protection hidden="1"/>
    </xf>
    <xf numFmtId="2" fontId="0" fillId="5" borderId="2" xfId="0" applyNumberFormat="1" applyFill="1" applyBorder="1" applyAlignment="1" applyProtection="1">
      <alignment horizontal="center"/>
      <protection hidden="1" locked="0"/>
    </xf>
    <xf numFmtId="192" fontId="1" fillId="3" borderId="9" xfId="0" applyNumberFormat="1" applyFont="1" applyFill="1" applyBorder="1" applyAlignment="1" applyProtection="1">
      <alignment horizontal="center"/>
      <protection hidden="1"/>
    </xf>
    <xf numFmtId="196" fontId="1" fillId="3" borderId="9" xfId="0" applyNumberFormat="1" applyFont="1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 locked="0"/>
    </xf>
    <xf numFmtId="205" fontId="4" fillId="2" borderId="0" xfId="0" applyNumberFormat="1" applyFont="1" applyFill="1" applyBorder="1" applyAlignment="1" applyProtection="1">
      <alignment horizontal="center"/>
      <protection/>
    </xf>
    <xf numFmtId="205" fontId="4" fillId="2" borderId="16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10" fontId="18" fillId="3" borderId="0" xfId="0" applyNumberFormat="1" applyFont="1" applyFill="1" applyBorder="1" applyAlignment="1" applyProtection="1">
      <alignment horizontal="center"/>
      <protection hidden="1"/>
    </xf>
    <xf numFmtId="2" fontId="0" fillId="3" borderId="0" xfId="0" applyNumberForma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10" fontId="0" fillId="3" borderId="0" xfId="0" applyNumberFormat="1" applyFill="1" applyBorder="1" applyAlignment="1" applyProtection="1">
      <alignment horizontal="center" vertical="center"/>
      <protection hidden="1"/>
    </xf>
    <xf numFmtId="173" fontId="18" fillId="3" borderId="0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20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13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center"/>
    </xf>
    <xf numFmtId="0" fontId="4" fillId="6" borderId="0" xfId="0" applyNumberFormat="1" applyFont="1" applyFill="1" applyAlignment="1">
      <alignment horizontal="center"/>
    </xf>
    <xf numFmtId="0" fontId="1" fillId="6" borderId="0" xfId="0" applyFont="1" applyFill="1" applyBorder="1" applyAlignment="1">
      <alignment/>
    </xf>
    <xf numFmtId="191" fontId="1" fillId="6" borderId="0" xfId="0" applyNumberFormat="1" applyFont="1" applyFill="1" applyBorder="1" applyAlignment="1" applyProtection="1">
      <alignment/>
      <protection hidden="1"/>
    </xf>
    <xf numFmtId="190" fontId="1" fillId="6" borderId="0" xfId="0" applyNumberFormat="1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>
      <alignment/>
    </xf>
    <xf numFmtId="0" fontId="22" fillId="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6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7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showGridLines="0" showRowColHeaders="0" showZeros="0" tabSelected="1" showOutlineSymbols="0" workbookViewId="0" topLeftCell="G1">
      <pane ySplit="48" topLeftCell="BM64" activePane="bottomLeft" state="frozen"/>
      <selection pane="topLeft" activeCell="G1" sqref="G1"/>
      <selection pane="bottomLeft" activeCell="J33" sqref="J33"/>
    </sheetView>
  </sheetViews>
  <sheetFormatPr defaultColWidth="9.140625" defaultRowHeight="12.75"/>
  <cols>
    <col min="1" max="1" width="19.57421875" style="0" hidden="1" customWidth="1"/>
    <col min="2" max="2" width="19.421875" style="0" hidden="1" customWidth="1"/>
    <col min="3" max="3" width="0.2890625" style="0" hidden="1" customWidth="1"/>
    <col min="4" max="4" width="10.00390625" style="0" hidden="1" customWidth="1"/>
    <col min="5" max="5" width="9.421875" style="0" hidden="1" customWidth="1"/>
    <col min="6" max="6" width="9.28125" style="0" hidden="1" customWidth="1"/>
    <col min="7" max="7" width="9.28125" style="0" customWidth="1"/>
    <col min="8" max="8" width="3.28125" style="0" customWidth="1"/>
    <col min="9" max="9" width="23.140625" style="0" customWidth="1"/>
    <col min="10" max="10" width="15.8515625" style="0" customWidth="1"/>
    <col min="11" max="11" width="16.7109375" style="0" customWidth="1"/>
    <col min="12" max="12" width="3.28125" style="0" customWidth="1"/>
  </cols>
  <sheetData>
    <row r="1" spans="7:28" ht="17.25" customHeight="1">
      <c r="G1" s="98"/>
      <c r="H1" s="98"/>
      <c r="I1" s="98"/>
      <c r="J1" s="98"/>
      <c r="K1" s="98"/>
      <c r="L1" s="98"/>
      <c r="M1" s="98"/>
      <c r="N1" s="98"/>
      <c r="O1" s="61"/>
      <c r="P1" s="61"/>
      <c r="Q1" s="84"/>
      <c r="R1" s="84"/>
      <c r="S1" s="84"/>
      <c r="T1" s="84"/>
      <c r="U1" s="84"/>
      <c r="V1" s="61"/>
      <c r="W1" s="61"/>
      <c r="X1" s="61"/>
      <c r="Y1" s="61"/>
      <c r="Z1" s="61"/>
      <c r="AA1" s="61"/>
      <c r="AB1" s="61"/>
    </row>
    <row r="2" spans="7:28" ht="17.25" customHeight="1">
      <c r="G2" s="98"/>
      <c r="H2" s="33"/>
      <c r="I2" s="35"/>
      <c r="J2" s="35"/>
      <c r="K2" s="35"/>
      <c r="L2" s="34"/>
      <c r="M2" s="98"/>
      <c r="N2" s="99"/>
      <c r="O2" s="62"/>
      <c r="P2" s="62"/>
      <c r="Q2" s="85"/>
      <c r="R2" s="85"/>
      <c r="S2" s="85"/>
      <c r="T2" s="85"/>
      <c r="U2" s="85"/>
      <c r="V2" s="62"/>
      <c r="W2" s="62"/>
      <c r="X2" s="61"/>
      <c r="Y2" s="61"/>
      <c r="Z2" s="61"/>
      <c r="AA2" s="61"/>
      <c r="AB2" s="61"/>
    </row>
    <row r="3" spans="7:28" ht="20.25">
      <c r="G3" s="98"/>
      <c r="H3" s="54"/>
      <c r="I3" s="113" t="s">
        <v>10</v>
      </c>
      <c r="J3" s="114"/>
      <c r="K3" s="115"/>
      <c r="L3" s="55"/>
      <c r="M3" s="98"/>
      <c r="N3" s="100"/>
      <c r="O3" s="63"/>
      <c r="P3" s="63"/>
      <c r="Q3" s="86"/>
      <c r="R3" s="86"/>
      <c r="S3" s="86"/>
      <c r="T3" s="86"/>
      <c r="U3" s="86"/>
      <c r="V3" s="64"/>
      <c r="W3" s="62"/>
      <c r="X3" s="61"/>
      <c r="Y3" s="61"/>
      <c r="Z3" s="61"/>
      <c r="AA3" s="61"/>
      <c r="AB3" s="61"/>
    </row>
    <row r="4" spans="1:28" ht="16.5" customHeight="1">
      <c r="A4" s="14"/>
      <c r="G4" s="98"/>
      <c r="H4" s="26"/>
      <c r="I4" s="118" t="s">
        <v>29</v>
      </c>
      <c r="J4" s="119"/>
      <c r="K4" s="120"/>
      <c r="L4" s="52"/>
      <c r="M4" s="98"/>
      <c r="N4" s="101"/>
      <c r="O4" s="65"/>
      <c r="P4" s="65"/>
      <c r="Q4" s="87"/>
      <c r="R4" s="87"/>
      <c r="S4" s="87"/>
      <c r="T4" s="87"/>
      <c r="U4" s="87"/>
      <c r="V4" s="63"/>
      <c r="W4" s="62"/>
      <c r="X4" s="61"/>
      <c r="Y4" s="61"/>
      <c r="Z4" s="61"/>
      <c r="AA4" s="61"/>
      <c r="AB4" s="61"/>
    </row>
    <row r="5" spans="1:28" ht="16.5" customHeight="1">
      <c r="A5" s="14"/>
      <c r="G5" s="98"/>
      <c r="H5" s="26"/>
      <c r="I5" s="116" t="s">
        <v>22</v>
      </c>
      <c r="J5" s="117"/>
      <c r="K5" s="117"/>
      <c r="L5" s="27"/>
      <c r="M5" s="98"/>
      <c r="N5" s="102"/>
      <c r="O5" s="63"/>
      <c r="P5" s="63"/>
      <c r="Q5" s="86"/>
      <c r="R5" s="85"/>
      <c r="S5" s="85"/>
      <c r="T5" s="85"/>
      <c r="U5" s="85"/>
      <c r="V5" s="62"/>
      <c r="W5" s="62"/>
      <c r="X5" s="61"/>
      <c r="Y5" s="61"/>
      <c r="Z5" s="61"/>
      <c r="AA5" s="61"/>
      <c r="AB5" s="61"/>
    </row>
    <row r="6" spans="1:28" ht="18">
      <c r="A6" s="2"/>
      <c r="B6" s="2"/>
      <c r="C6" s="2"/>
      <c r="D6" s="2"/>
      <c r="G6" s="98"/>
      <c r="H6" s="53"/>
      <c r="I6" s="50"/>
      <c r="J6" s="21"/>
      <c r="K6" s="51"/>
      <c r="L6" s="27"/>
      <c r="M6" s="98"/>
      <c r="N6" s="99"/>
      <c r="O6" s="62"/>
      <c r="P6" s="62"/>
      <c r="Q6" s="85"/>
      <c r="R6" s="85"/>
      <c r="S6" s="85"/>
      <c r="T6" s="85"/>
      <c r="U6" s="85"/>
      <c r="V6" s="62"/>
      <c r="W6" s="62"/>
      <c r="X6" s="61"/>
      <c r="Y6" s="61"/>
      <c r="Z6" s="61"/>
      <c r="AA6" s="61"/>
      <c r="AB6" s="61"/>
    </row>
    <row r="7" spans="1:28" ht="16.5" thickBot="1">
      <c r="A7" s="2"/>
      <c r="B7" s="1" t="s">
        <v>6</v>
      </c>
      <c r="G7" s="98"/>
      <c r="H7" s="26"/>
      <c r="I7" s="32" t="s">
        <v>27</v>
      </c>
      <c r="J7" s="36"/>
      <c r="K7" s="82"/>
      <c r="L7" s="27"/>
      <c r="M7" s="98"/>
      <c r="N7" s="99"/>
      <c r="O7" s="65"/>
      <c r="P7" s="65"/>
      <c r="Q7" s="86"/>
      <c r="R7" s="86"/>
      <c r="S7" s="86"/>
      <c r="T7" s="88"/>
      <c r="U7" s="88"/>
      <c r="V7" s="62"/>
      <c r="W7" s="62"/>
      <c r="X7" s="61"/>
      <c r="Y7" s="61"/>
      <c r="Z7" s="61"/>
      <c r="AA7" s="61"/>
      <c r="AB7" s="61"/>
    </row>
    <row r="8" spans="1:28" ht="12.75">
      <c r="A8" s="2"/>
      <c r="C8" s="9" t="s">
        <v>0</v>
      </c>
      <c r="D8" s="20">
        <v>1.6935</v>
      </c>
      <c r="G8" s="98"/>
      <c r="H8" s="26"/>
      <c r="I8" s="5" t="s">
        <v>19</v>
      </c>
      <c r="J8" s="42">
        <v>20</v>
      </c>
      <c r="K8" s="74">
        <f>J8*9/5+32</f>
        <v>68</v>
      </c>
      <c r="L8" s="27"/>
      <c r="M8" s="98"/>
      <c r="N8" s="99"/>
      <c r="O8" s="62"/>
      <c r="P8" s="62"/>
      <c r="Q8" s="85"/>
      <c r="R8" s="85"/>
      <c r="S8" s="85"/>
      <c r="T8" s="68"/>
      <c r="U8" s="85"/>
      <c r="V8" s="62"/>
      <c r="W8" s="62"/>
      <c r="X8" s="61"/>
      <c r="Y8" s="61"/>
      <c r="Z8" s="61"/>
      <c r="AA8" s="61"/>
      <c r="AB8" s="61"/>
    </row>
    <row r="9" spans="1:28" ht="15.75">
      <c r="A9" s="2"/>
      <c r="C9" s="10" t="s">
        <v>1</v>
      </c>
      <c r="D9" s="21">
        <v>-0.06438</v>
      </c>
      <c r="G9" s="98"/>
      <c r="H9" s="26"/>
      <c r="I9" s="6" t="s">
        <v>20</v>
      </c>
      <c r="J9" s="78">
        <v>2</v>
      </c>
      <c r="K9" s="75">
        <f>(J9-1)*14.504</f>
        <v>14.504</v>
      </c>
      <c r="L9" s="27"/>
      <c r="M9" s="98"/>
      <c r="N9" s="99"/>
      <c r="O9" s="67"/>
      <c r="P9" s="88"/>
      <c r="Q9" s="85"/>
      <c r="R9" s="85"/>
      <c r="S9" s="85"/>
      <c r="T9" s="85"/>
      <c r="U9" s="89"/>
      <c r="V9" s="62"/>
      <c r="W9" s="62"/>
      <c r="X9" s="61"/>
      <c r="Y9" s="61"/>
      <c r="Z9" s="61"/>
      <c r="AA9" s="61"/>
      <c r="AB9" s="61"/>
    </row>
    <row r="10" spans="1:28" ht="15.75">
      <c r="A10" s="2"/>
      <c r="C10" s="10" t="s">
        <v>2</v>
      </c>
      <c r="D10" s="21">
        <v>0.00143</v>
      </c>
      <c r="G10" s="98"/>
      <c r="H10" s="26"/>
      <c r="I10" s="12" t="s">
        <v>18</v>
      </c>
      <c r="J10" s="16">
        <f>J9*(D8+(D9*J8)+(D10*J8^2)+(D11*J8^3))*44/22.41</f>
        <v>3.387666220437305</v>
      </c>
      <c r="K10" s="79">
        <f>J10*22.41/44</f>
        <v>1.7254000000000003</v>
      </c>
      <c r="L10" s="27"/>
      <c r="M10" s="98"/>
      <c r="N10" s="99"/>
      <c r="O10" s="62"/>
      <c r="P10" s="62"/>
      <c r="Q10" s="85"/>
      <c r="R10" s="85"/>
      <c r="S10" s="85"/>
      <c r="T10" s="85"/>
      <c r="U10" s="85"/>
      <c r="V10" s="62"/>
      <c r="W10" s="62"/>
      <c r="X10" s="61"/>
      <c r="Y10" s="61"/>
      <c r="Z10" s="61"/>
      <c r="AA10" s="61"/>
      <c r="AB10" s="61"/>
    </row>
    <row r="11" spans="1:28" ht="16.5" thickBot="1">
      <c r="A11" s="2"/>
      <c r="C11" s="11" t="s">
        <v>3</v>
      </c>
      <c r="D11" s="22">
        <v>-1.44E-05</v>
      </c>
      <c r="G11" s="98"/>
      <c r="H11" s="26"/>
      <c r="I11" s="7" t="s">
        <v>19</v>
      </c>
      <c r="J11" s="15">
        <v>20</v>
      </c>
      <c r="K11" s="72">
        <f>J11*9/5+32</f>
        <v>68</v>
      </c>
      <c r="L11" s="27"/>
      <c r="M11" s="98"/>
      <c r="N11" s="99"/>
      <c r="O11" s="67"/>
      <c r="P11" s="56"/>
      <c r="Q11" s="85"/>
      <c r="R11" s="85"/>
      <c r="S11" s="85"/>
      <c r="T11" s="85"/>
      <c r="U11" s="89"/>
      <c r="V11" s="62"/>
      <c r="W11" s="62"/>
      <c r="X11" s="61"/>
      <c r="Y11" s="61"/>
      <c r="Z11" s="61"/>
      <c r="AA11" s="61"/>
      <c r="AB11" s="61"/>
    </row>
    <row r="12" spans="1:28" ht="15.75">
      <c r="A12" s="2"/>
      <c r="B12" s="3" t="s">
        <v>7</v>
      </c>
      <c r="C12" s="3">
        <v>1.977</v>
      </c>
      <c r="G12" s="98"/>
      <c r="H12" s="26"/>
      <c r="I12" s="8" t="s">
        <v>21</v>
      </c>
      <c r="J12" s="17">
        <v>3.39</v>
      </c>
      <c r="K12" s="73">
        <f>J12*22.41/44</f>
        <v>1.7265886363636367</v>
      </c>
      <c r="L12" s="27"/>
      <c r="M12" s="98"/>
      <c r="N12" s="99"/>
      <c r="O12" s="62"/>
      <c r="P12" s="62"/>
      <c r="Q12" s="85"/>
      <c r="R12" s="85"/>
      <c r="S12" s="85"/>
      <c r="T12" s="85"/>
      <c r="U12" s="85"/>
      <c r="V12" s="62"/>
      <c r="W12" s="62"/>
      <c r="X12" s="61"/>
      <c r="Y12" s="61"/>
      <c r="Z12" s="61"/>
      <c r="AA12" s="61"/>
      <c r="AB12" s="61"/>
    </row>
    <row r="13" spans="1:28" ht="15.75">
      <c r="A13" s="2"/>
      <c r="B13" s="3"/>
      <c r="C13" s="3"/>
      <c r="G13" s="98"/>
      <c r="H13" s="26"/>
      <c r="I13" s="13" t="s">
        <v>17</v>
      </c>
      <c r="J13" s="30">
        <f>K12/(D8+D9*J11+D10*J11^2+D11*J11^3)</f>
        <v>2.001377809625173</v>
      </c>
      <c r="K13" s="49">
        <f>(J13-1)*14.504</f>
        <v>14.523983750803508</v>
      </c>
      <c r="L13" s="27"/>
      <c r="M13" s="98"/>
      <c r="N13" s="103"/>
      <c r="O13" s="64"/>
      <c r="P13" s="57"/>
      <c r="Q13" s="86"/>
      <c r="R13" s="90"/>
      <c r="S13" s="91"/>
      <c r="T13" s="92"/>
      <c r="U13" s="92"/>
      <c r="V13" s="63"/>
      <c r="W13" s="62"/>
      <c r="X13" s="61"/>
      <c r="Y13" s="61"/>
      <c r="Z13" s="61"/>
      <c r="AA13" s="61"/>
      <c r="AB13" s="61"/>
    </row>
    <row r="14" spans="1:28" ht="12.75">
      <c r="A14" s="2"/>
      <c r="B14" s="2"/>
      <c r="C14" s="2"/>
      <c r="D14" s="2"/>
      <c r="G14" s="98"/>
      <c r="H14" s="26"/>
      <c r="I14" s="38"/>
      <c r="J14" s="29"/>
      <c r="K14" s="37"/>
      <c r="L14" s="27"/>
      <c r="M14" s="98"/>
      <c r="N14" s="103"/>
      <c r="O14" s="69"/>
      <c r="P14" s="69"/>
      <c r="Q14" s="86"/>
      <c r="R14" s="86"/>
      <c r="S14" s="86"/>
      <c r="T14" s="92"/>
      <c r="U14" s="92"/>
      <c r="V14" s="63"/>
      <c r="W14" s="62"/>
      <c r="X14" s="61"/>
      <c r="Y14" s="61"/>
      <c r="Z14" s="61"/>
      <c r="AA14" s="61"/>
      <c r="AB14" s="61"/>
    </row>
    <row r="15" spans="1:28" ht="15" thickBot="1">
      <c r="A15" s="2"/>
      <c r="B15" s="1" t="s">
        <v>4</v>
      </c>
      <c r="G15" s="98"/>
      <c r="H15" s="26"/>
      <c r="I15" s="32" t="s">
        <v>23</v>
      </c>
      <c r="J15" s="36"/>
      <c r="K15" s="82"/>
      <c r="L15" s="27"/>
      <c r="M15" s="98"/>
      <c r="N15" s="103"/>
      <c r="O15" s="63"/>
      <c r="P15" s="63"/>
      <c r="Q15" s="86"/>
      <c r="R15" s="86"/>
      <c r="S15" s="86"/>
      <c r="T15" s="86"/>
      <c r="U15" s="86"/>
      <c r="V15" s="63"/>
      <c r="W15" s="62"/>
      <c r="X15" s="61"/>
      <c r="Y15" s="61"/>
      <c r="Z15" s="61"/>
      <c r="AA15" s="61"/>
      <c r="AB15" s="61"/>
    </row>
    <row r="16" spans="1:28" ht="12.75">
      <c r="A16" s="2"/>
      <c r="C16" s="9" t="s">
        <v>0</v>
      </c>
      <c r="D16" s="20">
        <v>29.3257</v>
      </c>
      <c r="G16" s="98"/>
      <c r="H16" s="26"/>
      <c r="I16" s="39" t="s">
        <v>19</v>
      </c>
      <c r="J16" s="42">
        <v>20</v>
      </c>
      <c r="K16" s="74">
        <f>J16*9/5+32</f>
        <v>68</v>
      </c>
      <c r="L16" s="27"/>
      <c r="M16" s="98"/>
      <c r="N16" s="104"/>
      <c r="O16" s="63"/>
      <c r="P16" s="63"/>
      <c r="Q16" s="86"/>
      <c r="R16" s="86"/>
      <c r="S16" s="86"/>
      <c r="T16" s="86"/>
      <c r="U16" s="86"/>
      <c r="V16" s="63"/>
      <c r="W16" s="62"/>
      <c r="X16" s="61"/>
      <c r="Y16" s="61"/>
      <c r="Z16" s="61"/>
      <c r="AA16" s="61"/>
      <c r="AB16" s="61"/>
    </row>
    <row r="17" spans="1:28" ht="12.75">
      <c r="A17" s="2"/>
      <c r="C17" s="10" t="s">
        <v>1</v>
      </c>
      <c r="D17" s="21">
        <v>-0.7367</v>
      </c>
      <c r="G17" s="98"/>
      <c r="H17" s="26"/>
      <c r="I17" s="40" t="s">
        <v>20</v>
      </c>
      <c r="J17" s="43">
        <v>2</v>
      </c>
      <c r="K17" s="75">
        <f>(J17-1)*14.504</f>
        <v>14.504</v>
      </c>
      <c r="L17" s="27"/>
      <c r="M17" s="98"/>
      <c r="N17" s="104"/>
      <c r="O17" s="63"/>
      <c r="P17" s="63"/>
      <c r="Q17" s="86"/>
      <c r="R17" s="86"/>
      <c r="S17" s="93"/>
      <c r="T17" s="93"/>
      <c r="U17" s="93"/>
      <c r="V17" s="64"/>
      <c r="W17" s="62"/>
      <c r="X17" s="61"/>
      <c r="Y17" s="61"/>
      <c r="Z17" s="61"/>
      <c r="AA17" s="61"/>
      <c r="AB17" s="61"/>
    </row>
    <row r="18" spans="1:28" ht="14.25">
      <c r="A18" s="2"/>
      <c r="C18" s="10" t="s">
        <v>2</v>
      </c>
      <c r="D18" s="21">
        <v>0.0146</v>
      </c>
      <c r="G18" s="98"/>
      <c r="H18" s="26"/>
      <c r="I18" s="41" t="s">
        <v>16</v>
      </c>
      <c r="J18" s="48">
        <f>J17*(D16+D17*J16+D18*J16^2+D19*J16^3)</f>
        <v>38.7642</v>
      </c>
      <c r="K18" s="44">
        <f>J18*22.41/28</f>
        <v>31.025204357142858</v>
      </c>
      <c r="L18" s="27"/>
      <c r="M18" s="98"/>
      <c r="N18" s="104"/>
      <c r="O18" s="63"/>
      <c r="P18" s="63"/>
      <c r="Q18" s="86"/>
      <c r="R18" s="86"/>
      <c r="S18" s="94"/>
      <c r="T18" s="88"/>
      <c r="U18" s="88"/>
      <c r="V18" s="67"/>
      <c r="W18" s="62"/>
      <c r="X18" s="61"/>
      <c r="Y18" s="61"/>
      <c r="Z18" s="61"/>
      <c r="AA18" s="61"/>
      <c r="AB18" s="61"/>
    </row>
    <row r="19" spans="1:28" ht="13.5" thickBot="1">
      <c r="A19" s="2"/>
      <c r="C19" s="11" t="s">
        <v>3</v>
      </c>
      <c r="D19" s="22">
        <v>-0.0001312</v>
      </c>
      <c r="G19" s="98"/>
      <c r="H19" s="26"/>
      <c r="I19" s="7" t="s">
        <v>19</v>
      </c>
      <c r="J19" s="15">
        <v>20</v>
      </c>
      <c r="K19" s="72">
        <f>J19*9/5+32</f>
        <v>68</v>
      </c>
      <c r="L19" s="27"/>
      <c r="M19" s="98"/>
      <c r="N19" s="103"/>
      <c r="O19" s="63"/>
      <c r="P19" s="63"/>
      <c r="Q19" s="86"/>
      <c r="R19" s="86"/>
      <c r="S19" s="86"/>
      <c r="T19" s="86"/>
      <c r="U19" s="86"/>
      <c r="V19" s="63"/>
      <c r="W19" s="62"/>
      <c r="X19" s="61"/>
      <c r="Y19" s="61"/>
      <c r="Z19" s="61"/>
      <c r="AA19" s="61"/>
      <c r="AB19" s="61"/>
    </row>
    <row r="20" spans="1:28" ht="15.75">
      <c r="A20" s="2"/>
      <c r="B20" s="3" t="s">
        <v>7</v>
      </c>
      <c r="C20" s="4">
        <v>1.25</v>
      </c>
      <c r="G20" s="98"/>
      <c r="H20" s="26"/>
      <c r="I20" s="8" t="s">
        <v>15</v>
      </c>
      <c r="J20" s="17">
        <v>39</v>
      </c>
      <c r="K20" s="76">
        <f>J20*22.41/28</f>
        <v>31.21392857142857</v>
      </c>
      <c r="L20" s="27"/>
      <c r="M20" s="98"/>
      <c r="N20" s="103"/>
      <c r="O20" s="64"/>
      <c r="P20" s="64"/>
      <c r="Q20" s="86"/>
      <c r="R20" s="86"/>
      <c r="S20" s="86"/>
      <c r="T20" s="95"/>
      <c r="U20" s="87"/>
      <c r="V20" s="63"/>
      <c r="W20" s="62"/>
      <c r="X20" s="61"/>
      <c r="Y20" s="61"/>
      <c r="Z20" s="61"/>
      <c r="AA20" s="61"/>
      <c r="AB20" s="61"/>
    </row>
    <row r="21" spans="1:28" ht="14.25">
      <c r="A21" s="2"/>
      <c r="B21" s="3"/>
      <c r="C21" s="4"/>
      <c r="G21" s="98"/>
      <c r="H21" s="26"/>
      <c r="I21" s="13" t="s">
        <v>14</v>
      </c>
      <c r="J21" s="30">
        <f>J20/(D16+D17*J19+D18*J19^2+D19*J19^3)</f>
        <v>2.0121658643800204</v>
      </c>
      <c r="K21" s="49">
        <f>(J21-1)*14.504</f>
        <v>14.680453696967815</v>
      </c>
      <c r="L21" s="27"/>
      <c r="M21" s="98"/>
      <c r="N21" s="103"/>
      <c r="O21" s="58"/>
      <c r="P21" s="58"/>
      <c r="Q21" s="86"/>
      <c r="R21" s="86"/>
      <c r="S21" s="86"/>
      <c r="T21" s="95"/>
      <c r="U21" s="95"/>
      <c r="V21" s="63"/>
      <c r="W21" s="62"/>
      <c r="X21" s="61"/>
      <c r="Y21" s="61"/>
      <c r="Z21" s="61"/>
      <c r="AA21" s="61"/>
      <c r="AB21" s="61"/>
    </row>
    <row r="22" spans="1:28" ht="12.75">
      <c r="A22" s="2"/>
      <c r="B22" s="2"/>
      <c r="C22" s="2"/>
      <c r="D22" s="2"/>
      <c r="G22" s="98"/>
      <c r="H22" s="26"/>
      <c r="I22" s="38"/>
      <c r="J22" s="29"/>
      <c r="K22" s="37"/>
      <c r="L22" s="27"/>
      <c r="M22" s="98"/>
      <c r="N22" s="103"/>
      <c r="O22" s="65"/>
      <c r="P22" s="65"/>
      <c r="Q22" s="86"/>
      <c r="R22" s="86"/>
      <c r="S22" s="86"/>
      <c r="T22" s="92"/>
      <c r="U22" s="96"/>
      <c r="V22" s="63"/>
      <c r="W22" s="62"/>
      <c r="X22" s="61"/>
      <c r="Y22" s="61"/>
      <c r="Z22" s="61"/>
      <c r="AA22" s="61"/>
      <c r="AB22" s="61"/>
    </row>
    <row r="23" spans="1:28" ht="15" thickBot="1">
      <c r="A23" s="2"/>
      <c r="B23" s="1" t="s">
        <v>5</v>
      </c>
      <c r="G23" s="98"/>
      <c r="H23" s="26"/>
      <c r="I23" s="32" t="s">
        <v>24</v>
      </c>
      <c r="J23" s="36"/>
      <c r="K23" s="83"/>
      <c r="L23" s="27"/>
      <c r="M23" s="98"/>
      <c r="N23" s="103"/>
      <c r="O23" s="64"/>
      <c r="P23" s="64"/>
      <c r="Q23" s="86"/>
      <c r="R23" s="86"/>
      <c r="S23" s="86"/>
      <c r="T23" s="87"/>
      <c r="U23" s="87"/>
      <c r="V23" s="63"/>
      <c r="W23" s="62"/>
      <c r="X23" s="61"/>
      <c r="Y23" s="61"/>
      <c r="Z23" s="61"/>
      <c r="AA23" s="61"/>
      <c r="AB23" s="61"/>
    </row>
    <row r="24" spans="1:28" ht="15.75" customHeight="1">
      <c r="A24" s="2"/>
      <c r="C24" s="9" t="s">
        <v>0</v>
      </c>
      <c r="D24" s="23">
        <v>68.99762667188399</v>
      </c>
      <c r="G24" s="98"/>
      <c r="H24" s="26"/>
      <c r="I24" s="39" t="s">
        <v>19</v>
      </c>
      <c r="J24" s="15">
        <v>20</v>
      </c>
      <c r="K24" s="77">
        <f>J24*9/5+32</f>
        <v>68</v>
      </c>
      <c r="L24" s="27"/>
      <c r="M24" s="98"/>
      <c r="N24" s="103"/>
      <c r="O24" s="59"/>
      <c r="P24" s="59"/>
      <c r="Q24" s="86"/>
      <c r="R24" s="86"/>
      <c r="S24" s="86"/>
      <c r="T24" s="92"/>
      <c r="U24" s="87"/>
      <c r="V24" s="63"/>
      <c r="W24" s="62"/>
      <c r="X24" s="61"/>
      <c r="Y24" s="61"/>
      <c r="Z24" s="61"/>
      <c r="AA24" s="61"/>
      <c r="AB24" s="61"/>
    </row>
    <row r="25" spans="1:28" ht="12.75">
      <c r="A25" s="2"/>
      <c r="C25" s="10" t="s">
        <v>1</v>
      </c>
      <c r="D25" s="24">
        <v>-1.867</v>
      </c>
      <c r="G25" s="98"/>
      <c r="H25" s="26"/>
      <c r="I25" s="40" t="s">
        <v>20</v>
      </c>
      <c r="J25" s="18">
        <v>2</v>
      </c>
      <c r="K25" s="71">
        <f>(J25-1)*14.504</f>
        <v>14.504</v>
      </c>
      <c r="L25" s="27"/>
      <c r="M25" s="105"/>
      <c r="N25" s="103"/>
      <c r="O25" s="65"/>
      <c r="P25" s="65"/>
      <c r="Q25" s="86"/>
      <c r="R25" s="86"/>
      <c r="S25" s="86"/>
      <c r="T25" s="87"/>
      <c r="U25" s="87"/>
      <c r="V25" s="63"/>
      <c r="W25" s="62"/>
      <c r="X25" s="61"/>
      <c r="Y25" s="61"/>
      <c r="Z25" s="61"/>
      <c r="AA25" s="61"/>
      <c r="AB25" s="61"/>
    </row>
    <row r="26" spans="1:28" ht="15" customHeight="1">
      <c r="A26" s="2"/>
      <c r="C26" s="10"/>
      <c r="D26" s="24">
        <v>0.0379</v>
      </c>
      <c r="G26" s="98"/>
      <c r="H26" s="26"/>
      <c r="I26" s="41" t="s">
        <v>26</v>
      </c>
      <c r="J26" s="31">
        <f>J25*($D$24+$D$25*J24+$D$26*J24^2+$D$27*J24^3)</f>
        <v>87.77925334376799</v>
      </c>
      <c r="K26" s="19">
        <f>J26*22.41/32</f>
        <v>61.472908357307524</v>
      </c>
      <c r="L26" s="27"/>
      <c r="M26" s="105"/>
      <c r="N26" s="103"/>
      <c r="O26" s="64"/>
      <c r="P26" s="64"/>
      <c r="Q26" s="86"/>
      <c r="R26" s="86"/>
      <c r="S26" s="86"/>
      <c r="T26" s="92"/>
      <c r="U26" s="97"/>
      <c r="V26" s="63"/>
      <c r="W26" s="62"/>
      <c r="X26" s="61"/>
      <c r="Y26" s="61"/>
      <c r="Z26" s="61"/>
      <c r="AA26" s="61"/>
      <c r="AB26" s="61"/>
    </row>
    <row r="27" spans="1:28" ht="17.25" customHeight="1" thickBot="1">
      <c r="A27" s="2"/>
      <c r="C27" s="10" t="s">
        <v>2</v>
      </c>
      <c r="D27" s="25">
        <v>-0.000366</v>
      </c>
      <c r="G27" s="98"/>
      <c r="H27" s="26"/>
      <c r="I27" s="7" t="s">
        <v>19</v>
      </c>
      <c r="J27" s="15">
        <v>20</v>
      </c>
      <c r="K27" s="72">
        <f>J27*9/5+32</f>
        <v>68</v>
      </c>
      <c r="L27" s="27"/>
      <c r="M27" s="98"/>
      <c r="N27" s="103"/>
      <c r="O27" s="60"/>
      <c r="P27" s="60"/>
      <c r="Q27" s="86"/>
      <c r="R27" s="86"/>
      <c r="S27" s="86"/>
      <c r="T27" s="86"/>
      <c r="U27" s="86"/>
      <c r="V27" s="63"/>
      <c r="W27" s="62"/>
      <c r="X27" s="61"/>
      <c r="Y27" s="61"/>
      <c r="Z27" s="61"/>
      <c r="AA27" s="61"/>
      <c r="AB27" s="61"/>
    </row>
    <row r="28" spans="1:28" ht="17.25" customHeight="1" thickBot="1">
      <c r="A28" s="2"/>
      <c r="C28" s="11" t="s">
        <v>3</v>
      </c>
      <c r="G28" s="98"/>
      <c r="H28" s="26"/>
      <c r="I28" s="8" t="s">
        <v>11</v>
      </c>
      <c r="J28" s="17">
        <v>87.78</v>
      </c>
      <c r="K28" s="76">
        <f>J28*22.41/32</f>
        <v>61.473431250000004</v>
      </c>
      <c r="L28" s="45"/>
      <c r="M28" s="98"/>
      <c r="N28" s="103"/>
      <c r="O28" s="63"/>
      <c r="P28" s="63"/>
      <c r="Q28" s="86"/>
      <c r="R28" s="86"/>
      <c r="S28" s="86"/>
      <c r="T28" s="86"/>
      <c r="U28" s="86"/>
      <c r="V28" s="63"/>
      <c r="W28" s="62"/>
      <c r="X28" s="61"/>
      <c r="Y28" s="61"/>
      <c r="Z28" s="61"/>
      <c r="AA28" s="61"/>
      <c r="AB28" s="61"/>
    </row>
    <row r="29" spans="1:28" ht="14.25">
      <c r="A29" s="2"/>
      <c r="B29" s="3" t="s">
        <v>7</v>
      </c>
      <c r="C29" s="3">
        <v>1.429</v>
      </c>
      <c r="G29" s="98"/>
      <c r="H29" s="26"/>
      <c r="I29" s="13" t="s">
        <v>13</v>
      </c>
      <c r="J29" s="30">
        <f>J28/(D24+D25*J27+D26*J27^2+D27*J27^3)</f>
        <v>2.000017012134498</v>
      </c>
      <c r="K29" s="49">
        <f>(J29-1)*14.504</f>
        <v>14.504246743998758</v>
      </c>
      <c r="L29" s="27"/>
      <c r="M29" s="98"/>
      <c r="N29" s="103"/>
      <c r="O29" s="63"/>
      <c r="P29" s="63"/>
      <c r="Q29" s="86"/>
      <c r="R29" s="86"/>
      <c r="S29" s="86"/>
      <c r="T29" s="86"/>
      <c r="U29" s="86"/>
      <c r="V29" s="63"/>
      <c r="W29" s="62"/>
      <c r="X29" s="61"/>
      <c r="Y29" s="61"/>
      <c r="Z29" s="61"/>
      <c r="AA29" s="61"/>
      <c r="AB29" s="61"/>
    </row>
    <row r="30" spans="1:28" ht="12.75">
      <c r="A30" s="2"/>
      <c r="B30" s="3"/>
      <c r="C30" s="3"/>
      <c r="D30" s="2"/>
      <c r="G30" s="98"/>
      <c r="H30" s="26"/>
      <c r="I30" s="38"/>
      <c r="J30" s="29"/>
      <c r="K30" s="37"/>
      <c r="L30" s="27"/>
      <c r="M30" s="98"/>
      <c r="N30" s="103"/>
      <c r="O30" s="66"/>
      <c r="P30" s="63"/>
      <c r="Q30" s="86"/>
      <c r="R30" s="86"/>
      <c r="S30" s="86"/>
      <c r="T30" s="86"/>
      <c r="U30" s="86"/>
      <c r="V30" s="63"/>
      <c r="W30" s="62"/>
      <c r="X30" s="61"/>
      <c r="Y30" s="61"/>
      <c r="Z30" s="61"/>
      <c r="AA30" s="61"/>
      <c r="AB30" s="61"/>
    </row>
    <row r="31" spans="1:28" ht="15" thickBot="1">
      <c r="A31" s="2"/>
      <c r="B31" s="2"/>
      <c r="C31" s="2"/>
      <c r="G31" s="98"/>
      <c r="H31" s="26"/>
      <c r="I31" s="32" t="s">
        <v>25</v>
      </c>
      <c r="J31" s="28"/>
      <c r="K31" s="28"/>
      <c r="L31" s="27"/>
      <c r="M31" s="98"/>
      <c r="N31" s="103"/>
      <c r="O31" s="66"/>
      <c r="P31" s="63"/>
      <c r="Q31" s="86"/>
      <c r="R31" s="86"/>
      <c r="S31" s="86"/>
      <c r="T31" s="86"/>
      <c r="U31" s="86"/>
      <c r="V31" s="63"/>
      <c r="W31" s="62"/>
      <c r="X31" s="61"/>
      <c r="Y31" s="61"/>
      <c r="Z31" s="61"/>
      <c r="AA31" s="61"/>
      <c r="AB31" s="61"/>
    </row>
    <row r="32" spans="1:28" ht="13.5" thickBot="1">
      <c r="A32" s="2"/>
      <c r="B32" s="1" t="s">
        <v>8</v>
      </c>
      <c r="D32" s="23">
        <v>14.436</v>
      </c>
      <c r="G32" s="98"/>
      <c r="H32" s="26"/>
      <c r="I32" s="5" t="s">
        <v>19</v>
      </c>
      <c r="J32" s="15">
        <v>20</v>
      </c>
      <c r="K32" s="72">
        <f>J32*9/5+32</f>
        <v>68</v>
      </c>
      <c r="L32" s="27"/>
      <c r="M32" s="98"/>
      <c r="N32" s="103"/>
      <c r="O32" s="66"/>
      <c r="P32" s="63"/>
      <c r="Q32" s="86"/>
      <c r="R32" s="86"/>
      <c r="S32" s="86"/>
      <c r="T32" s="86"/>
      <c r="U32" s="86"/>
      <c r="V32" s="63"/>
      <c r="W32" s="62"/>
      <c r="X32" s="61"/>
      <c r="Y32" s="61"/>
      <c r="Z32" s="61"/>
      <c r="AA32" s="61"/>
      <c r="AB32" s="61"/>
    </row>
    <row r="33" spans="1:28" ht="12.75">
      <c r="A33" s="2"/>
      <c r="C33" s="9" t="s">
        <v>0</v>
      </c>
      <c r="D33" s="24">
        <v>-0.4011</v>
      </c>
      <c r="G33" s="98"/>
      <c r="H33" s="26"/>
      <c r="I33" s="6" t="s">
        <v>20</v>
      </c>
      <c r="J33" s="81">
        <v>1.01</v>
      </c>
      <c r="K33" s="71">
        <f>(J33-1)*14.504</f>
        <v>0.1450400000000001</v>
      </c>
      <c r="L33" s="27"/>
      <c r="M33" s="98"/>
      <c r="N33" s="103"/>
      <c r="O33" s="63"/>
      <c r="P33" s="63"/>
      <c r="Q33" s="86"/>
      <c r="R33" s="86"/>
      <c r="S33" s="86"/>
      <c r="T33" s="86"/>
      <c r="U33" s="86"/>
      <c r="V33" s="63"/>
      <c r="W33" s="62"/>
      <c r="X33" s="61"/>
      <c r="Y33" s="61"/>
      <c r="Z33" s="61"/>
      <c r="AA33" s="61"/>
      <c r="AB33" s="61"/>
    </row>
    <row r="34" spans="1:28" ht="14.25">
      <c r="A34" s="2"/>
      <c r="C34" s="10" t="s">
        <v>1</v>
      </c>
      <c r="D34" s="24">
        <v>0.008</v>
      </c>
      <c r="G34" s="98"/>
      <c r="H34" s="26"/>
      <c r="I34" s="41" t="s">
        <v>12</v>
      </c>
      <c r="J34" s="80">
        <f>J33*(D32+D33*J32+D34*J32^2+D35*J32^3)</f>
        <v>9.063740000000001</v>
      </c>
      <c r="K34" s="19">
        <f>J34*22.41/32</f>
        <v>6.347450418750001</v>
      </c>
      <c r="L34" s="27"/>
      <c r="M34" s="98"/>
      <c r="N34" s="103"/>
      <c r="O34" s="63"/>
      <c r="P34" s="63"/>
      <c r="Q34" s="86"/>
      <c r="R34" s="86"/>
      <c r="S34" s="86"/>
      <c r="T34" s="86"/>
      <c r="U34" s="86"/>
      <c r="V34" s="63"/>
      <c r="W34" s="62"/>
      <c r="X34" s="61"/>
      <c r="Y34" s="61"/>
      <c r="Z34" s="61"/>
      <c r="AA34" s="61"/>
      <c r="AB34" s="61"/>
    </row>
    <row r="35" spans="1:28" ht="18.75" thickBot="1">
      <c r="A35" s="2"/>
      <c r="C35" s="10" t="s">
        <v>2</v>
      </c>
      <c r="D35" s="25">
        <v>-8E-05</v>
      </c>
      <c r="G35" s="98"/>
      <c r="H35" s="26"/>
      <c r="I35" s="7" t="s">
        <v>19</v>
      </c>
      <c r="J35" s="15">
        <v>20</v>
      </c>
      <c r="K35" s="72">
        <f>J35*9/5+32</f>
        <v>68</v>
      </c>
      <c r="L35" s="27"/>
      <c r="M35" s="98"/>
      <c r="N35" s="106"/>
      <c r="O35" s="63"/>
      <c r="P35" s="63"/>
      <c r="Q35" s="86"/>
      <c r="R35" s="86"/>
      <c r="S35" s="86"/>
      <c r="T35" s="86"/>
      <c r="U35" s="86"/>
      <c r="V35" s="63"/>
      <c r="W35" s="62"/>
      <c r="X35" s="61"/>
      <c r="Y35" s="61"/>
      <c r="Z35" s="61"/>
      <c r="AA35" s="61"/>
      <c r="AB35" s="61"/>
    </row>
    <row r="36" spans="1:28" ht="16.5" thickBot="1">
      <c r="A36" s="2"/>
      <c r="C36" s="11" t="s">
        <v>3</v>
      </c>
      <c r="G36" s="98"/>
      <c r="H36" s="26"/>
      <c r="I36" s="8" t="s">
        <v>11</v>
      </c>
      <c r="J36" s="17">
        <v>8.97</v>
      </c>
      <c r="K36" s="76">
        <f>J36*22.41/32</f>
        <v>6.281803125000001</v>
      </c>
      <c r="L36" s="27"/>
      <c r="M36" s="98"/>
      <c r="N36" s="103"/>
      <c r="O36" s="63"/>
      <c r="P36" s="63"/>
      <c r="Q36" s="86"/>
      <c r="R36" s="86"/>
      <c r="S36" s="86"/>
      <c r="T36" s="86"/>
      <c r="U36" s="86"/>
      <c r="V36" s="63"/>
      <c r="W36" s="62"/>
      <c r="X36" s="61"/>
      <c r="Y36" s="61"/>
      <c r="Z36" s="61"/>
      <c r="AA36" s="61"/>
      <c r="AB36" s="61"/>
    </row>
    <row r="37" spans="1:28" ht="12.75">
      <c r="A37" s="2"/>
      <c r="B37" s="3" t="s">
        <v>7</v>
      </c>
      <c r="C37" s="3">
        <v>1.293</v>
      </c>
      <c r="G37" s="98"/>
      <c r="H37" s="26"/>
      <c r="I37" s="13" t="s">
        <v>9</v>
      </c>
      <c r="J37" s="30">
        <f>(J36/(D32+D33*J35+D34*J35^2+D35*J35^3))</f>
        <v>0.9995542678850011</v>
      </c>
      <c r="K37" s="49">
        <f>(J37-1)*14.5</f>
        <v>-0.006463115667483699</v>
      </c>
      <c r="L37" s="27"/>
      <c r="M37" s="98"/>
      <c r="N37" s="103"/>
      <c r="O37" s="63"/>
      <c r="P37" s="63"/>
      <c r="Q37" s="86"/>
      <c r="R37" s="86"/>
      <c r="S37" s="86"/>
      <c r="T37" s="86"/>
      <c r="U37" s="86"/>
      <c r="V37" s="63"/>
      <c r="W37" s="62"/>
      <c r="X37" s="61"/>
      <c r="Y37" s="61"/>
      <c r="Z37" s="61"/>
      <c r="AA37" s="61"/>
      <c r="AB37" s="61"/>
    </row>
    <row r="38" spans="1:28" ht="12.75">
      <c r="A38" s="2"/>
      <c r="B38" s="3"/>
      <c r="C38" s="3"/>
      <c r="G38" s="98"/>
      <c r="H38" s="26"/>
      <c r="I38" s="21"/>
      <c r="J38" s="21"/>
      <c r="K38" s="21"/>
      <c r="L38" s="27"/>
      <c r="M38" s="98"/>
      <c r="N38" s="103"/>
      <c r="O38" s="63"/>
      <c r="P38" s="70"/>
      <c r="Q38" s="86"/>
      <c r="R38" s="86"/>
      <c r="S38" s="86"/>
      <c r="T38" s="86"/>
      <c r="U38" s="86"/>
      <c r="V38" s="63"/>
      <c r="W38" s="62"/>
      <c r="X38" s="61"/>
      <c r="Y38" s="61"/>
      <c r="Z38" s="61"/>
      <c r="AA38" s="61"/>
      <c r="AB38" s="61"/>
    </row>
    <row r="39" spans="7:28" ht="12.75">
      <c r="G39" s="99"/>
      <c r="H39" s="99"/>
      <c r="I39" s="99"/>
      <c r="J39" s="99"/>
      <c r="K39" s="99"/>
      <c r="L39" s="99"/>
      <c r="M39" s="99"/>
      <c r="N39" s="99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7:28" ht="12.75">
      <c r="G40" s="99"/>
      <c r="H40" s="99"/>
      <c r="I40" s="109"/>
      <c r="J40" s="110"/>
      <c r="K40" s="111"/>
      <c r="L40" s="99"/>
      <c r="M40" s="99"/>
      <c r="N40" s="99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7:28" ht="12.75">
      <c r="G41" s="99"/>
      <c r="H41" s="99"/>
      <c r="I41" s="99"/>
      <c r="J41" s="99"/>
      <c r="K41" s="112" t="s">
        <v>28</v>
      </c>
      <c r="L41" s="99"/>
      <c r="M41" s="99"/>
      <c r="N41" s="99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7:28" ht="12.75">
      <c r="G42" s="99"/>
      <c r="H42" s="99"/>
      <c r="I42" s="99"/>
      <c r="J42" s="99"/>
      <c r="K42" s="99"/>
      <c r="L42" s="99"/>
      <c r="M42" s="99"/>
      <c r="N42" s="99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7:28" ht="12.75">
      <c r="G43" s="98"/>
      <c r="H43" s="98"/>
      <c r="I43" s="98"/>
      <c r="J43" s="98"/>
      <c r="K43" s="98"/>
      <c r="L43" s="98"/>
      <c r="M43" s="98"/>
      <c r="N43" s="98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3:28" ht="12.75">
      <c r="C44" s="3"/>
      <c r="D44" s="46"/>
      <c r="E44" s="46"/>
      <c r="F44" s="46"/>
      <c r="G44" s="107"/>
      <c r="H44" s="108"/>
      <c r="I44" s="98"/>
      <c r="J44" s="98"/>
      <c r="K44" s="98"/>
      <c r="L44" s="98"/>
      <c r="M44" s="98"/>
      <c r="N44" s="98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2:28" ht="12.75">
      <c r="B45" s="3"/>
      <c r="C45" s="46"/>
      <c r="D45" s="46"/>
      <c r="E45" s="46"/>
      <c r="F45" s="47"/>
      <c r="G45" s="108"/>
      <c r="H45" s="98"/>
      <c r="I45" s="98"/>
      <c r="J45" s="98"/>
      <c r="K45" s="98"/>
      <c r="L45" s="98"/>
      <c r="M45" s="98"/>
      <c r="N45" s="98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7:28" ht="12.75">
      <c r="G46" s="98"/>
      <c r="H46" s="98"/>
      <c r="I46" s="98"/>
      <c r="J46" s="98"/>
      <c r="K46" s="98"/>
      <c r="L46" s="98"/>
      <c r="M46" s="98"/>
      <c r="N46" s="98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7:28" ht="12.75">
      <c r="G47" s="98"/>
      <c r="H47" s="98"/>
      <c r="I47" s="98"/>
      <c r="J47" s="98"/>
      <c r="K47" s="98"/>
      <c r="L47" s="98"/>
      <c r="M47" s="98"/>
      <c r="N47" s="98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pans="7:28" ht="12.75">
      <c r="G48" s="98"/>
      <c r="H48" s="98"/>
      <c r="I48" s="98"/>
      <c r="J48" s="98"/>
      <c r="K48" s="98"/>
      <c r="L48" s="98"/>
      <c r="M48" s="98"/>
      <c r="N48" s="98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7:28" ht="12.75">
      <c r="G49" s="98"/>
      <c r="H49" s="98"/>
      <c r="I49" s="98"/>
      <c r="J49" s="98"/>
      <c r="K49" s="98"/>
      <c r="L49" s="98"/>
      <c r="M49" s="98"/>
      <c r="N49" s="98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</row>
    <row r="50" spans="7:28" ht="12.75">
      <c r="G50" s="98"/>
      <c r="H50" s="98"/>
      <c r="I50" s="98"/>
      <c r="J50" s="98"/>
      <c r="K50" s="98"/>
      <c r="L50" s="98"/>
      <c r="M50" s="98"/>
      <c r="N50" s="98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</row>
    <row r="51" spans="7:28" ht="12.75">
      <c r="G51" s="98"/>
      <c r="H51" s="98"/>
      <c r="I51" s="98"/>
      <c r="J51" s="98"/>
      <c r="K51" s="98"/>
      <c r="L51" s="98"/>
      <c r="M51" s="98"/>
      <c r="N51" s="98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7:28" ht="12.75">
      <c r="G52" s="98"/>
      <c r="H52" s="98"/>
      <c r="I52" s="98"/>
      <c r="J52" s="98"/>
      <c r="K52" s="98"/>
      <c r="L52" s="98"/>
      <c r="M52" s="98"/>
      <c r="N52" s="98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7:28" ht="12.75">
      <c r="G53" s="98"/>
      <c r="H53" s="98"/>
      <c r="I53" s="98"/>
      <c r="J53" s="98"/>
      <c r="K53" s="98"/>
      <c r="L53" s="98"/>
      <c r="M53" s="98"/>
      <c r="N53" s="98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7:28" ht="12.75">
      <c r="G54" s="98"/>
      <c r="H54" s="98"/>
      <c r="I54" s="98"/>
      <c r="J54" s="98"/>
      <c r="K54" s="98"/>
      <c r="L54" s="98"/>
      <c r="M54" s="98"/>
      <c r="N54" s="98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7:28" ht="12.75">
      <c r="G55" s="98"/>
      <c r="H55" s="98"/>
      <c r="I55" s="98"/>
      <c r="J55" s="98"/>
      <c r="K55" s="98"/>
      <c r="L55" s="98"/>
      <c r="M55" s="98"/>
      <c r="N55" s="98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7:28" ht="12.75">
      <c r="G56" s="98"/>
      <c r="H56" s="98"/>
      <c r="I56" s="98"/>
      <c r="J56" s="98"/>
      <c r="K56" s="98"/>
      <c r="L56" s="98"/>
      <c r="M56" s="98"/>
      <c r="N56" s="98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7:28" ht="12.75"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7:28" ht="12.75"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7:28" ht="12.75"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7:28" ht="12.75"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  <row r="61" spans="7:28" ht="12.75"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</row>
    <row r="62" spans="7:28" ht="12.75"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7:28" ht="12.75"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7:28" ht="12.75"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7:28" ht="12.75"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7:28" ht="12.75"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</sheetData>
  <sheetProtection password="D8F0" sheet="1" objects="1" scenarios="1" selectLockedCells="1"/>
  <mergeCells count="3">
    <mergeCell ref="I5:K5"/>
    <mergeCell ref="I3:K3"/>
    <mergeCell ref="I4:K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Fitzgerald</dc:creator>
  <cp:keywords/>
  <dc:description/>
  <cp:lastModifiedBy>Trace Measurement</cp:lastModifiedBy>
  <cp:lastPrinted>2009-05-28T08:06:04Z</cp:lastPrinted>
  <dcterms:created xsi:type="dcterms:W3CDTF">2004-03-18T10:00:32Z</dcterms:created>
  <dcterms:modified xsi:type="dcterms:W3CDTF">2016-01-23T11:11:33Z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-1063637474</vt:i4>
  </property>
  <property fmtid="{D5CDD505-2E9C-101B-9397-08002B2CF9AE}" pid="3" name="_EmailSubject">
    <vt:lpwstr>OUR ALGORITHMS</vt:lpwstr>
  </property>
  <property fmtid="{D5CDD505-2E9C-101B-9397-08002B2CF9AE}" pid="4" name="_AuthorEmail">
    <vt:lpwstr>ken.page@cellarstream.com</vt:lpwstr>
  </property>
  <property fmtid="{D5CDD505-2E9C-101B-9397-08002B2CF9AE}" pid="5" name="_AuthorEmailDisplayName">
    <vt:lpwstr>Ken Page</vt:lpwstr>
  </property>
  <property fmtid="{D5CDD505-2E9C-101B-9397-08002B2CF9AE}" pid="6" name="_ReviewingToolsShownOnce">
    <vt:lpwstr/>
  </property>
</Properties>
</file>